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ax slabs" sheetId="2" state="visible" r:id="rId4"/>
    <sheet name="Calculator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<sst xmlns="http://schemas.openxmlformats.org/spreadsheetml/2006/main" count="99" uniqueCount="93">
  <si>
    <t xml:space="preserve">CTC to in-hand salary calculator</t>
  </si>
  <si>
    <t xml:space="preserve">Turn an annual CTC into monthly in-hand pay under the new and old tax regimes, so the offer letter shows the number a candidate will actually see.</t>
  </si>
  <si>
    <t xml:space="preserve">How to use it</t>
  </si>
  <si>
    <t xml:space="preserve">1. Go to the Calculator tab. Fill in the shaded cells in the "Your offer" column: annual CTC, basic as a share of CTC, HRA, PF method and professional tax.</t>
  </si>
  <si>
    <t xml:space="preserve">2. For the old regime, add the candidate's HRA exemption, 80C investments and other deductions if you know them. Leave them at zero if you don't.</t>
  </si>
  <si>
    <t xml:space="preserve">3. Read the monthly in-hand figures at the bottom. Put the new regime number in the offer letter, with a line saying it depends on their tax choice.</t>
  </si>
  <si>
    <t xml:space="preserve">4. The two example columns reproduce the blog post's worked examples at ₹12 lakh and ₹18 lakh. Use them to check your own numbers look sensible.</t>
  </si>
  <si>
    <t xml:space="preserve">5. Check the "50% wage rule" line. If it warns you, allowances are more than half of pay and PF and gratuity may need a wider wage base.</t>
  </si>
  <si>
    <t xml:space="preserve">Cells shaded like this are for you to fill in. Everything else works itself out.</t>
  </si>
  <si>
    <t xml:space="preserve">Built for tax year 2026-27 (April 2026 to March 2027). New regime slabs and the ₹75,000 standard deduction are as in the blog post. Income above ₹50 lakh attracts surcharge, which this sheet does not include.</t>
  </si>
  <si>
    <t xml:space="preserve">Variable pay is left out of monthly in-hand. Show it separately in the offer.</t>
  </si>
  <si>
    <t xml:space="preserve">From the 1936 AI blog: 1936ai.com/blog/ctc-vs-in-hand-salary</t>
  </si>
  <si>
    <t xml:space="preserve">Last checked 20 October 2026</t>
  </si>
  <si>
    <t xml:space="preserve">General information, not advice. Check with your CA.</t>
  </si>
  <si>
    <t xml:space="preserve">1936 AI · Galley Dataroom · Masthead HR · Margin Ledger</t>
  </si>
  <si>
    <t xml:space="preserve">Tax slabs used by the calculator</t>
  </si>
  <si>
    <t xml:space="preserve">Tax year 2026-27. Change these only if the rules change.</t>
  </si>
  <si>
    <t xml:space="preserve">New regime: income above</t>
  </si>
  <si>
    <t xml:space="preserve">Rate</t>
  </si>
  <si>
    <t xml:space="preserve">Step up</t>
  </si>
  <si>
    <t xml:space="preserve">Note</t>
  </si>
  <si>
    <t xml:space="preserve">Rebate: no tax if taxable income is ₹12 lakh or less, with marginal relief just above it.</t>
  </si>
  <si>
    <t xml:space="preserve">New regime standard deduction</t>
  </si>
  <si>
    <t xml:space="preserve">New regime rebate limit (taxable income)</t>
  </si>
  <si>
    <t xml:space="preserve">Old regime: income above</t>
  </si>
  <si>
    <t xml:space="preserve">Old regime slabs for individuals below 60.</t>
  </si>
  <si>
    <t xml:space="preserve">Old regime standard deduction</t>
  </si>
  <si>
    <t xml:space="preserve">Old regime rebate (if taxable income is ₹5 lakh or less)</t>
  </si>
  <si>
    <t xml:space="preserve">Old regime rebate limit</t>
  </si>
  <si>
    <t xml:space="preserve">Health and education cess</t>
  </si>
  <si>
    <t xml:space="preserve">PF wage cap (monthly)</t>
  </si>
  <si>
    <t xml:space="preserve">PF rate (employee and employer, each)</t>
  </si>
  <si>
    <t xml:space="preserve">Gratuity provision (share of basic)</t>
  </si>
  <si>
    <t xml:space="preserve">15 days for 26 working days, divided by 12 months</t>
  </si>
  <si>
    <t xml:space="preserve">80C limit (old regime)</t>
  </si>
  <si>
    <t xml:space="preserve">CTC to in-hand salary</t>
  </si>
  <si>
    <t xml:space="preserve">Shaded cells are inputs. All amounts in rupees.</t>
  </si>
  <si>
    <t xml:space="preserve">Your offer</t>
  </si>
  <si>
    <t xml:space="preserve">Example: ₹12 lakh</t>
  </si>
  <si>
    <t xml:space="preserve">Example: ₹18 lakh</t>
  </si>
  <si>
    <t xml:space="preserve">How it works</t>
  </si>
  <si>
    <t xml:space="preserve">Inputs</t>
  </si>
  <si>
    <t xml:space="preserve">Annual CTC (fixed)</t>
  </si>
  <si>
    <t xml:space="preserve">Leave variable pay out</t>
  </si>
  <si>
    <t xml:space="preserve">Basic pay as a share of monthly CTC</t>
  </si>
  <si>
    <t xml:space="preserve">48% is the structure in the post</t>
  </si>
  <si>
    <t xml:space="preserve">HRA as a share of basic</t>
  </si>
  <si>
    <t xml:space="preserve">PF on (Capped or Actual basic)</t>
  </si>
  <si>
    <t xml:space="preserve">Capped</t>
  </si>
  <si>
    <t xml:space="preserve">Capped = 12% of ₹15,000. Actual = 12% of full basic</t>
  </si>
  <si>
    <t xml:space="preserve">Professional tax a month</t>
  </si>
  <si>
    <t xml:space="preserve">Karnataka and Maharashtra style. Use 0 if your state has none</t>
  </si>
  <si>
    <t xml:space="preserve">Old regime: HRA exemption for the year</t>
  </si>
  <si>
    <t xml:space="preserve">Only if they pay rent and claim it</t>
  </si>
  <si>
    <t xml:space="preserve">Old regime: 80C investments for the year</t>
  </si>
  <si>
    <t xml:space="preserve">Capped at ₹1,50,000 automatically</t>
  </si>
  <si>
    <t xml:space="preserve">Old regime: other deductions for the year</t>
  </si>
  <si>
    <t xml:space="preserve">For example health insurance</t>
  </si>
  <si>
    <t xml:space="preserve">Monthly structure</t>
  </si>
  <si>
    <t xml:space="preserve">Monthly CTC</t>
  </si>
  <si>
    <t xml:space="preserve">Basic pay</t>
  </si>
  <si>
    <t xml:space="preserve">HRA</t>
  </si>
  <si>
    <t xml:space="preserve">Employer PF</t>
  </si>
  <si>
    <t xml:space="preserve">Part of CTC, not paid monthly</t>
  </si>
  <si>
    <t xml:space="preserve">Gratuity provision</t>
  </si>
  <si>
    <t xml:space="preserve">Part of CTC, paid only at exit if eligible</t>
  </si>
  <si>
    <t xml:space="preserve">Special allowance</t>
  </si>
  <si>
    <t xml:space="preserve">Balancing figure</t>
  </si>
  <si>
    <t xml:space="preserve">Gross salary a month</t>
  </si>
  <si>
    <t xml:space="preserve">Basic as a share of gross</t>
  </si>
  <si>
    <t xml:space="preserve">50% wage rule check</t>
  </si>
  <si>
    <t xml:space="preserve">Under the Code on Wages, excluded allowances above 50% of pay are added back to wages</t>
  </si>
  <si>
    <t xml:space="preserve">Income tax for the year</t>
  </si>
  <si>
    <t xml:space="preserve">Annual gross salary</t>
  </si>
  <si>
    <t xml:space="preserve">New regime taxable income</t>
  </si>
  <si>
    <t xml:space="preserve">New regime tax on slabs</t>
  </si>
  <si>
    <t xml:space="preserve">New regime tax after rebate</t>
  </si>
  <si>
    <t xml:space="preserve">Marginal relief: tax never more than the income above ₹12 lakh</t>
  </si>
  <si>
    <t xml:space="preserve">New regime tax with 4% cess</t>
  </si>
  <si>
    <t xml:space="preserve">Old regime taxable income</t>
  </si>
  <si>
    <t xml:space="preserve">Old regime tax on slabs</t>
  </si>
  <si>
    <t xml:space="preserve">Old regime tax after rebate</t>
  </si>
  <si>
    <t xml:space="preserve">Old regime tax with 4% cess</t>
  </si>
  <si>
    <t xml:space="preserve">Monthly in-hand</t>
  </si>
  <si>
    <t xml:space="preserve">Employee PF a month</t>
  </si>
  <si>
    <t xml:space="preserve">Same as the employer share</t>
  </si>
  <si>
    <t xml:space="preserve">TDS a month (new regime)</t>
  </si>
  <si>
    <t xml:space="preserve">In-hand a month (new regime)</t>
  </si>
  <si>
    <t xml:space="preserve">Put this in the offer letter</t>
  </si>
  <si>
    <t xml:space="preserve">TDS a month (old regime)</t>
  </si>
  <si>
    <t xml:space="preserve">In-hand a month (old regime)</t>
  </si>
  <si>
    <t xml:space="preserve">In-hand as a share of monthly CTC (new regime)</t>
  </si>
  <si>
    <t xml:space="preserve">The post's figures: ₹12 lakh gives ₹93,891 a month in hand; ₹18 lakh gives about ₹1,31,265 a month. The example columns should show the same.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</si>
</sst>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&gt;=10000000]\₹##\,##\,##\,##0;[&gt;=100000]\₹##\,##\,##0;\₹#,##0"/>
    <numFmt numFmtId="166" formatCode="0.0%"/>
    <numFmt numFmtId="167" formatCode="0.00%"/>
    <numFmt numFmtId="168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E8452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E5"/>
        <bgColor rgb="FFFFFFFF"/>
      </patternFill>
    </fill>
    <fill>
      <patternFill patternType="solid">
        <fgColor rgb="FF141414"/>
        <bgColor rgb="FF000000"/>
      </patternFill>
    </fill>
    <fill>
      <patternFill patternType="solid">
        <fgColor rgb="FFFDE3D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8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CCFFFF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3DE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2" customFormat="false" ht="22.05" hidden="false" customHeight="false" outlineLevel="0" collapsed="false">
      <c r="B2" s="2" t="s">
        <v>0</v>
      </c>
    </row>
    <row r="3" customFormat="false" ht="26.85" hidden="false" customHeight="false" outlineLevel="0" collapsed="false">
      <c r="B3" s="3" t="s">
        <v>1</v>
      </c>
    </row>
    <row r="5" customFormat="false" ht="15" hidden="false" customHeight="false" outlineLevel="0" collapsed="false">
      <c r="B5" s="4" t="s">
        <v>2</v>
      </c>
    </row>
    <row r="6" customFormat="false" ht="23.85" hidden="false" customHeight="false" outlineLevel="0" collapsed="false">
      <c r="B6" s="5" t="s">
        <v>3</v>
      </c>
    </row>
    <row r="7" customFormat="false" ht="23.85" hidden="false" customHeight="false" outlineLevel="0" collapsed="false">
      <c r="B7" s="5" t="s">
        <v>4</v>
      </c>
    </row>
    <row r="8" customFormat="false" ht="23.85" hidden="false" customHeight="false" outlineLevel="0" collapsed="false">
      <c r="B8" s="5" t="s">
        <v>5</v>
      </c>
    </row>
    <row r="9" customFormat="false" ht="23.85" hidden="false" customHeight="false" outlineLevel="0" collapsed="false">
      <c r="B9" s="5" t="s">
        <v>6</v>
      </c>
    </row>
    <row r="10" customFormat="false" ht="23.85" hidden="false" customHeight="false" outlineLevel="0" collapsed="false">
      <c r="B10" s="5" t="s">
        <v>7</v>
      </c>
    </row>
    <row r="12" customFormat="false" ht="15" hidden="false" customHeight="false" outlineLevel="0" collapsed="false">
      <c r="B12" s="6" t="s">
        <v>8</v>
      </c>
    </row>
    <row r="14" customFormat="false" ht="23.85" hidden="false" customHeight="false" outlineLevel="0" collapsed="false">
      <c r="B14" s="5" t="s">
        <v>9</v>
      </c>
    </row>
    <row r="15" customFormat="false" ht="15" hidden="false" customHeight="false" outlineLevel="0" collapsed="false">
      <c r="B15" s="5" t="s">
        <v>10</v>
      </c>
    </row>
    <row r="17" customFormat="false" ht="15" hidden="false" customHeight="false" outlineLevel="0" collapsed="false">
      <c r="B17" s="7" t="s">
        <v>11</v>
      </c>
    </row>
    <row r="18" customFormat="false" ht="15" hidden="false" customHeight="false" outlineLevel="0" collapsed="false">
      <c r="B18" s="8" t="s">
        <v>12</v>
      </c>
    </row>
    <row r="19" customFormat="false" ht="15" hidden="false" customHeight="false" outlineLevel="0" collapsed="false">
      <c r="B19" s="9" t="s">
        <v>13</v>
      </c>
    </row>
    <row r="21" customFormat="false" ht="15" hidden="false" customHeight="false" outlineLevel="0" collapsed="false">
      <c r="B21" s="10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3" min="2" style="1" width="14"/>
    <col collapsed="false" customWidth="true" hidden="false" outlineLevel="0" max="4" min="4" style="1" width="16"/>
    <col collapsed="false" customWidth="true" hidden="false" outlineLevel="0" max="5" min="5" style="1" width="50"/>
  </cols>
  <sheetData>
    <row r="1" customFormat="false" ht="17.35" hidden="false" customHeight="false" outlineLevel="0" collapsed="false">
      <c r="A1" s="11" t="s">
        <v>15</v>
      </c>
    </row>
    <row r="2" customFormat="false" ht="15" hidden="false" customHeight="false" outlineLevel="0" collapsed="false">
      <c r="A2" s="9" t="s">
        <v>16</v>
      </c>
    </row>
    <row r="3" customFormat="false" ht="30" hidden="false" customHeight="true" outlineLevel="0" collapsed="false">
      <c r="A3" s="12" t="s">
        <v>17</v>
      </c>
      <c r="B3" s="12" t="s">
        <v>18</v>
      </c>
      <c r="C3" s="12" t="s">
        <v>19</v>
      </c>
      <c r="D3" s="12"/>
      <c r="E3" s="12" t="s">
        <v>20</v>
      </c>
    </row>
    <row r="4" customFormat="false" ht="15" hidden="false" customHeight="false" outlineLevel="0" collapsed="false">
      <c r="A4" s="13" t="n">
        <v>0</v>
      </c>
      <c r="B4" s="14" t="n">
        <v>0</v>
      </c>
      <c r="C4" s="15" t="n">
        <f aca="false">B4</f>
        <v>0</v>
      </c>
      <c r="E4" s="9" t="s">
        <v>21</v>
      </c>
    </row>
    <row r="5" customFormat="false" ht="15" hidden="false" customHeight="false" outlineLevel="0" collapsed="false">
      <c r="A5" s="13" t="n">
        <v>400000</v>
      </c>
      <c r="B5" s="14" t="n">
        <v>0.05</v>
      </c>
      <c r="C5" s="15" t="n">
        <f aca="false">B5-B4</f>
        <v>0.05</v>
      </c>
    </row>
    <row r="6" customFormat="false" ht="15" hidden="false" customHeight="false" outlineLevel="0" collapsed="false">
      <c r="A6" s="13" t="n">
        <v>800000</v>
      </c>
      <c r="B6" s="14" t="n">
        <v>0.1</v>
      </c>
      <c r="C6" s="15" t="n">
        <f aca="false">B6-B5</f>
        <v>0.05</v>
      </c>
    </row>
    <row r="7" customFormat="false" ht="15" hidden="false" customHeight="false" outlineLevel="0" collapsed="false">
      <c r="A7" s="13" t="n">
        <v>1200000</v>
      </c>
      <c r="B7" s="14" t="n">
        <v>0.15</v>
      </c>
      <c r="C7" s="15" t="n">
        <f aca="false">B7-B6</f>
        <v>0.05</v>
      </c>
    </row>
    <row r="8" customFormat="false" ht="15" hidden="false" customHeight="false" outlineLevel="0" collapsed="false">
      <c r="A8" s="13" t="n">
        <v>1600000</v>
      </c>
      <c r="B8" s="14" t="n">
        <v>0.2</v>
      </c>
      <c r="C8" s="15" t="n">
        <f aca="false">B8-B7</f>
        <v>0.05</v>
      </c>
    </row>
    <row r="9" customFormat="false" ht="15" hidden="false" customHeight="false" outlineLevel="0" collapsed="false">
      <c r="A9" s="13" t="n">
        <v>2000000</v>
      </c>
      <c r="B9" s="14" t="n">
        <v>0.25</v>
      </c>
      <c r="C9" s="15" t="n">
        <f aca="false">B9-B8</f>
        <v>0.05</v>
      </c>
    </row>
    <row r="10" customFormat="false" ht="15" hidden="false" customHeight="false" outlineLevel="0" collapsed="false">
      <c r="A10" s="13" t="n">
        <v>2400000</v>
      </c>
      <c r="B10" s="14" t="n">
        <v>0.3</v>
      </c>
      <c r="C10" s="15" t="n">
        <f aca="false">B10-B9</f>
        <v>0.05</v>
      </c>
    </row>
    <row r="12" customFormat="false" ht="23.85" hidden="false" customHeight="false" outlineLevel="0" collapsed="false">
      <c r="A12" s="16" t="s">
        <v>22</v>
      </c>
      <c r="B12" s="17" t="n">
        <v>75000</v>
      </c>
    </row>
    <row r="13" customFormat="false" ht="23.85" hidden="false" customHeight="false" outlineLevel="0" collapsed="false">
      <c r="A13" s="16" t="s">
        <v>23</v>
      </c>
      <c r="B13" s="17" t="n">
        <v>1200000</v>
      </c>
    </row>
    <row r="15" customFormat="false" ht="30" hidden="false" customHeight="true" outlineLevel="0" collapsed="false">
      <c r="A15" s="12" t="s">
        <v>24</v>
      </c>
      <c r="B15" s="12" t="s">
        <v>18</v>
      </c>
      <c r="C15" s="12" t="s">
        <v>19</v>
      </c>
      <c r="D15" s="12"/>
      <c r="E15" s="12" t="s">
        <v>20</v>
      </c>
    </row>
    <row r="16" customFormat="false" ht="15" hidden="false" customHeight="false" outlineLevel="0" collapsed="false">
      <c r="A16" s="13" t="n">
        <v>0</v>
      </c>
      <c r="B16" s="14" t="n">
        <v>0</v>
      </c>
      <c r="C16" s="15" t="n">
        <f aca="false">B16</f>
        <v>0</v>
      </c>
      <c r="E16" s="9" t="s">
        <v>25</v>
      </c>
    </row>
    <row r="17" customFormat="false" ht="15" hidden="false" customHeight="false" outlineLevel="0" collapsed="false">
      <c r="A17" s="13" t="n">
        <v>250000</v>
      </c>
      <c r="B17" s="14" t="n">
        <v>0.05</v>
      </c>
      <c r="C17" s="15" t="n">
        <f aca="false">B17-B16</f>
        <v>0.05</v>
      </c>
    </row>
    <row r="18" customFormat="false" ht="15" hidden="false" customHeight="false" outlineLevel="0" collapsed="false">
      <c r="A18" s="13" t="n">
        <v>500000</v>
      </c>
      <c r="B18" s="14" t="n">
        <v>0.2</v>
      </c>
      <c r="C18" s="15" t="n">
        <f aca="false">B18-B17</f>
        <v>0.15</v>
      </c>
    </row>
    <row r="19" customFormat="false" ht="15" hidden="false" customHeight="false" outlineLevel="0" collapsed="false">
      <c r="A19" s="13" t="n">
        <v>1000000</v>
      </c>
      <c r="B19" s="14" t="n">
        <v>0.3</v>
      </c>
      <c r="C19" s="15" t="n">
        <f aca="false">B19-B18</f>
        <v>0.1</v>
      </c>
    </row>
    <row r="21" customFormat="false" ht="15" hidden="false" customHeight="false" outlineLevel="0" collapsed="false">
      <c r="A21" s="16" t="s">
        <v>26</v>
      </c>
      <c r="B21" s="17" t="n">
        <v>50000</v>
      </c>
    </row>
    <row r="22" customFormat="false" ht="23.85" hidden="false" customHeight="false" outlineLevel="0" collapsed="false">
      <c r="A22" s="16" t="s">
        <v>27</v>
      </c>
      <c r="B22" s="17" t="n">
        <v>12500</v>
      </c>
    </row>
    <row r="23" customFormat="false" ht="15" hidden="false" customHeight="false" outlineLevel="0" collapsed="false">
      <c r="A23" s="16" t="s">
        <v>28</v>
      </c>
      <c r="B23" s="17" t="n">
        <v>500000</v>
      </c>
    </row>
    <row r="24" customFormat="false" ht="15" hidden="false" customHeight="false" outlineLevel="0" collapsed="false">
      <c r="A24" s="16" t="s">
        <v>29</v>
      </c>
      <c r="B24" s="18" t="n">
        <v>0.04</v>
      </c>
    </row>
    <row r="25" customFormat="false" ht="15" hidden="false" customHeight="false" outlineLevel="0" collapsed="false">
      <c r="A25" s="16" t="s">
        <v>30</v>
      </c>
      <c r="B25" s="17" t="n">
        <v>15000</v>
      </c>
    </row>
    <row r="26" customFormat="false" ht="23.85" hidden="false" customHeight="false" outlineLevel="0" collapsed="false">
      <c r="A26" s="16" t="s">
        <v>31</v>
      </c>
      <c r="B26" s="18" t="n">
        <v>0.12</v>
      </c>
    </row>
    <row r="27" customFormat="false" ht="43.25" hidden="false" customHeight="false" outlineLevel="0" collapsed="false">
      <c r="A27" s="16" t="s">
        <v>32</v>
      </c>
      <c r="B27" s="19" t="n">
        <v>0.0481</v>
      </c>
      <c r="C27" s="20" t="s">
        <v>33</v>
      </c>
    </row>
    <row r="28" customFormat="false" ht="15" hidden="false" customHeight="false" outlineLevel="0" collapsed="false">
      <c r="A28" s="16" t="s">
        <v>34</v>
      </c>
      <c r="B28" s="17" t="n">
        <v>150000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4" min="2" style="1" width="20"/>
    <col collapsed="false" customWidth="true" hidden="false" outlineLevel="0" max="5" min="5" style="1" width="44"/>
  </cols>
  <sheetData>
    <row r="1" customFormat="false" ht="17.35" hidden="false" customHeight="false" outlineLevel="0" collapsed="false">
      <c r="A1" s="11" t="s">
        <v>35</v>
      </c>
    </row>
    <row r="2" customFormat="false" ht="15" hidden="false" customHeight="false" outlineLevel="0" collapsed="false">
      <c r="A2" s="9" t="s">
        <v>36</v>
      </c>
    </row>
    <row r="3" customFormat="false" ht="30" hidden="false" customHeight="true" outlineLevel="0" collapsed="false">
      <c r="A3" s="12"/>
      <c r="B3" s="12" t="s">
        <v>37</v>
      </c>
      <c r="C3" s="12" t="s">
        <v>38</v>
      </c>
      <c r="D3" s="12" t="s">
        <v>39</v>
      </c>
      <c r="E3" s="12" t="s">
        <v>40</v>
      </c>
    </row>
    <row r="4" customFormat="false" ht="15" hidden="false" customHeight="false" outlineLevel="0" collapsed="false">
      <c r="A4" s="4" t="s">
        <v>41</v>
      </c>
    </row>
    <row r="5" customFormat="false" ht="15" hidden="false" customHeight="false" outlineLevel="0" collapsed="false">
      <c r="A5" s="16" t="s">
        <v>42</v>
      </c>
      <c r="B5" s="17" t="n">
        <v>1200000</v>
      </c>
      <c r="C5" s="17" t="n">
        <v>1200000</v>
      </c>
      <c r="D5" s="17" t="n">
        <v>1800000</v>
      </c>
      <c r="E5" s="20" t="s">
        <v>43</v>
      </c>
    </row>
    <row r="6" customFormat="false" ht="15" hidden="false" customHeight="false" outlineLevel="0" collapsed="false">
      <c r="A6" s="16" t="s">
        <v>44</v>
      </c>
      <c r="B6" s="18" t="n">
        <v>0.48</v>
      </c>
      <c r="C6" s="18" t="n">
        <v>0.48</v>
      </c>
      <c r="D6" s="18" t="n">
        <v>0.48</v>
      </c>
      <c r="E6" s="20" t="s">
        <v>45</v>
      </c>
    </row>
    <row r="7" customFormat="false" ht="15" hidden="false" customHeight="false" outlineLevel="0" collapsed="false">
      <c r="A7" s="16" t="s">
        <v>46</v>
      </c>
      <c r="B7" s="18" t="n">
        <v>0.4</v>
      </c>
      <c r="C7" s="18" t="n">
        <v>0.4</v>
      </c>
      <c r="D7" s="18" t="n">
        <v>0.4</v>
      </c>
      <c r="E7" s="20"/>
    </row>
    <row r="8" customFormat="false" ht="15" hidden="false" customHeight="false" outlineLevel="0" collapsed="false">
      <c r="A8" s="16" t="s">
        <v>47</v>
      </c>
      <c r="B8" s="21" t="s">
        <v>48</v>
      </c>
      <c r="C8" s="21" t="s">
        <v>48</v>
      </c>
      <c r="D8" s="21" t="s">
        <v>48</v>
      </c>
      <c r="E8" s="20" t="s">
        <v>49</v>
      </c>
    </row>
    <row r="9" customFormat="false" ht="22.35" hidden="false" customHeight="false" outlineLevel="0" collapsed="false">
      <c r="A9" s="16" t="s">
        <v>50</v>
      </c>
      <c r="B9" s="17" t="n">
        <v>200</v>
      </c>
      <c r="C9" s="17" t="n">
        <v>200</v>
      </c>
      <c r="D9" s="17" t="n">
        <v>200</v>
      </c>
      <c r="E9" s="20" t="s">
        <v>51</v>
      </c>
    </row>
    <row r="10" customFormat="false" ht="15" hidden="false" customHeight="false" outlineLevel="0" collapsed="false">
      <c r="A10" s="16" t="s">
        <v>52</v>
      </c>
      <c r="B10" s="17" t="n">
        <v>0</v>
      </c>
      <c r="C10" s="17" t="n">
        <v>0</v>
      </c>
      <c r="D10" s="17" t="n">
        <v>0</v>
      </c>
      <c r="E10" s="20" t="s">
        <v>53</v>
      </c>
    </row>
    <row r="11" customFormat="false" ht="15" hidden="false" customHeight="false" outlineLevel="0" collapsed="false">
      <c r="A11" s="16" t="s">
        <v>54</v>
      </c>
      <c r="B11" s="17" t="n">
        <v>0</v>
      </c>
      <c r="C11" s="17" t="n">
        <v>0</v>
      </c>
      <c r="D11" s="17" t="n">
        <v>0</v>
      </c>
      <c r="E11" s="20" t="s">
        <v>55</v>
      </c>
    </row>
    <row r="12" customFormat="false" ht="15" hidden="false" customHeight="false" outlineLevel="0" collapsed="false">
      <c r="A12" s="16" t="s">
        <v>56</v>
      </c>
      <c r="B12" s="17" t="n">
        <v>0</v>
      </c>
      <c r="C12" s="17" t="n">
        <v>0</v>
      </c>
      <c r="D12" s="17" t="n">
        <v>0</v>
      </c>
      <c r="E12" s="20" t="s">
        <v>57</v>
      </c>
    </row>
    <row r="14" customFormat="false" ht="15" hidden="false" customHeight="false" outlineLevel="0" collapsed="false">
      <c r="A14" s="4" t="s">
        <v>58</v>
      </c>
    </row>
    <row r="15" customFormat="false" ht="15" hidden="false" customHeight="false" outlineLevel="0" collapsed="false">
      <c r="A15" s="16" t="s">
        <v>59</v>
      </c>
      <c r="B15" s="22" t="n">
        <f aca="false">B5/12</f>
        <v>100000</v>
      </c>
      <c r="C15" s="22" t="n">
        <f aca="false">C5/12</f>
        <v>100000</v>
      </c>
      <c r="D15" s="22" t="n">
        <f aca="false">D5/12</f>
        <v>150000</v>
      </c>
      <c r="E15" s="20"/>
    </row>
    <row r="16" customFormat="false" ht="15" hidden="false" customHeight="false" outlineLevel="0" collapsed="false">
      <c r="A16" s="16" t="s">
        <v>60</v>
      </c>
      <c r="B16" s="22" t="n">
        <f aca="false">ROUND(B15*B6,0)</f>
        <v>48000</v>
      </c>
      <c r="C16" s="22" t="n">
        <f aca="false">ROUND(C15*C6,0)</f>
        <v>48000</v>
      </c>
      <c r="D16" s="22" t="n">
        <f aca="false">ROUND(D15*D6,0)</f>
        <v>72000</v>
      </c>
      <c r="E16" s="20"/>
    </row>
    <row r="17" customFormat="false" ht="15" hidden="false" customHeight="false" outlineLevel="0" collapsed="false">
      <c r="A17" s="16" t="s">
        <v>61</v>
      </c>
      <c r="B17" s="22" t="n">
        <f aca="false">ROUND(B16*B7,0)</f>
        <v>19200</v>
      </c>
      <c r="C17" s="22" t="n">
        <f aca="false">ROUND(C16*C7,0)</f>
        <v>19200</v>
      </c>
      <c r="D17" s="22" t="n">
        <f aca="false">ROUND(D16*D7,0)</f>
        <v>28800</v>
      </c>
      <c r="E17" s="20"/>
    </row>
    <row r="18" customFormat="false" ht="15" hidden="false" customHeight="false" outlineLevel="0" collapsed="false">
      <c r="A18" s="16" t="s">
        <v>62</v>
      </c>
      <c r="B18" s="22" t="n">
        <f aca="false">ROUND('Tax slabs'!$B$26*IF(B8="Capped",MIN('Tax slabs'!$B$25,B16),B16),0)</f>
        <v>1800</v>
      </c>
      <c r="C18" s="22" t="n">
        <f aca="false">ROUND('Tax slabs'!$B$26*IF(C8="Capped",MIN('Tax slabs'!$B$25,C16),C16),0)</f>
        <v>1800</v>
      </c>
      <c r="D18" s="22" t="n">
        <f aca="false">ROUND('Tax slabs'!$B$26*IF(D8="Capped",MIN('Tax slabs'!$B$25,D16),D16),0)</f>
        <v>1800</v>
      </c>
      <c r="E18" s="20" t="s">
        <v>63</v>
      </c>
    </row>
    <row r="19" customFormat="false" ht="15" hidden="false" customHeight="false" outlineLevel="0" collapsed="false">
      <c r="A19" s="16" t="s">
        <v>64</v>
      </c>
      <c r="B19" s="22" t="n">
        <f aca="false">ROUND(B16*'Tax slabs'!$B$27,0)</f>
        <v>2309</v>
      </c>
      <c r="C19" s="22" t="n">
        <f aca="false">ROUND(C16*'Tax slabs'!$B$27,0)</f>
        <v>2309</v>
      </c>
      <c r="D19" s="22" t="n">
        <f aca="false">ROUND(D16*'Tax slabs'!$B$27,0)</f>
        <v>3463</v>
      </c>
      <c r="E19" s="20" t="s">
        <v>65</v>
      </c>
    </row>
    <row r="20" customFormat="false" ht="15" hidden="false" customHeight="false" outlineLevel="0" collapsed="false">
      <c r="A20" s="16" t="s">
        <v>66</v>
      </c>
      <c r="B20" s="22" t="n">
        <f aca="false">B15-B16-B17-B18-B19</f>
        <v>28691</v>
      </c>
      <c r="C20" s="22" t="n">
        <f aca="false">C15-C16-C17-C18-C19</f>
        <v>28691</v>
      </c>
      <c r="D20" s="22" t="n">
        <f aca="false">D15-D16-D17-D18-D19</f>
        <v>43937</v>
      </c>
      <c r="E20" s="20" t="s">
        <v>67</v>
      </c>
    </row>
    <row r="21" customFormat="false" ht="15" hidden="false" customHeight="false" outlineLevel="0" collapsed="false">
      <c r="A21" s="23" t="s">
        <v>68</v>
      </c>
      <c r="B21" s="24" t="n">
        <f aca="false">B16+B17+B20</f>
        <v>95891</v>
      </c>
      <c r="C21" s="24" t="n">
        <f aca="false">C16+C17+C20</f>
        <v>95891</v>
      </c>
      <c r="D21" s="24" t="n">
        <f aca="false">D16+D17+D20</f>
        <v>144737</v>
      </c>
      <c r="E21" s="20"/>
    </row>
    <row r="22" customFormat="false" ht="15" hidden="false" customHeight="false" outlineLevel="0" collapsed="false">
      <c r="A22" s="16" t="s">
        <v>69</v>
      </c>
      <c r="B22" s="25" t="n">
        <f aca="false">B16/B21</f>
        <v>0.500568353651542</v>
      </c>
      <c r="C22" s="25" t="n">
        <f aca="false">C16/C21</f>
        <v>0.500568353651542</v>
      </c>
      <c r="D22" s="25" t="n">
        <f aca="false">D16/D21</f>
        <v>0.497454002777452</v>
      </c>
      <c r="E22" s="20"/>
    </row>
    <row r="23" customFormat="false" ht="22.35" hidden="false" customHeight="false" outlineLevel="0" collapsed="false">
      <c r="A23" s="16" t="s">
        <v>70</v>
      </c>
      <c r="B23" s="26" t="str">
        <f aca="false">IF(B22&gt;=0.5,"OK","Check: allowances above 50%")</f>
        <v>OK</v>
      </c>
      <c r="C23" s="26" t="str">
        <f aca="false">IF(C22&gt;=0.5,"OK","Check: allowances above 50%")</f>
        <v>OK</v>
      </c>
      <c r="D23" s="26" t="str">
        <f aca="false">IF(D22&gt;=0.5,"OK","Check: allowances above 50%")</f>
        <v>Check: allowances above 50%</v>
      </c>
      <c r="E23" s="20" t="s">
        <v>71</v>
      </c>
    </row>
    <row r="25" customFormat="false" ht="15" hidden="false" customHeight="false" outlineLevel="0" collapsed="false">
      <c r="A25" s="4" t="s">
        <v>72</v>
      </c>
    </row>
    <row r="26" customFormat="false" ht="15" hidden="false" customHeight="false" outlineLevel="0" collapsed="false">
      <c r="A26" s="16" t="s">
        <v>73</v>
      </c>
      <c r="B26" s="22" t="n">
        <f aca="false">B21*12</f>
        <v>1150692</v>
      </c>
      <c r="C26" s="22" t="n">
        <f aca="false">C21*12</f>
        <v>1150692</v>
      </c>
      <c r="D26" s="22" t="n">
        <f aca="false">D21*12</f>
        <v>1736844</v>
      </c>
      <c r="E26" s="20"/>
    </row>
    <row r="27" customFormat="false" ht="15" hidden="false" customHeight="false" outlineLevel="0" collapsed="false">
      <c r="A27" s="16" t="s">
        <v>74</v>
      </c>
      <c r="B27" s="22" t="n">
        <f aca="false">MAX(0,B26-'Tax slabs'!$B$12)</f>
        <v>1075692</v>
      </c>
      <c r="C27" s="22" t="n">
        <f aca="false">MAX(0,C26-'Tax slabs'!$B$12)</f>
        <v>1075692</v>
      </c>
      <c r="D27" s="22" t="n">
        <f aca="false">MAX(0,D26-'Tax slabs'!$B$12)</f>
        <v>1661844</v>
      </c>
      <c r="E27" s="20"/>
    </row>
    <row r="28" customFormat="false" ht="15" hidden="false" customHeight="false" outlineLevel="0" collapsed="false">
      <c r="A28" s="16" t="s">
        <v>75</v>
      </c>
      <c r="B28" s="22" t="n">
        <f aca="false">SUMPRODUCT((B27&gt;'Tax slabs'!$A$4:$A$10)*(B27-'Tax slabs'!$A$4:$A$10)*'Tax slabs'!$C$4:$C$10)</f>
        <v>47569.2</v>
      </c>
      <c r="C28" s="22" t="n">
        <f aca="false">SUMPRODUCT((C27&gt;'Tax slabs'!$A$4:$A$10)*(C27-'Tax slabs'!$A$4:$A$10)*'Tax slabs'!$C$4:$C$10)</f>
        <v>47569.2</v>
      </c>
      <c r="D28" s="22" t="n">
        <f aca="false">SUMPRODUCT((D27&gt;'Tax slabs'!$A$4:$A$10)*(D27-'Tax slabs'!$A$4:$A$10)*'Tax slabs'!$C$4:$C$10)</f>
        <v>132368.8</v>
      </c>
      <c r="E28" s="20"/>
    </row>
    <row r="29" customFormat="false" ht="22.35" hidden="false" customHeight="false" outlineLevel="0" collapsed="false">
      <c r="A29" s="16" t="s">
        <v>76</v>
      </c>
      <c r="B29" s="22" t="n">
        <f aca="false">IF(B27&lt;='Tax slabs'!$B$13,0,MIN(B28,B27-'Tax slabs'!$B$13))</f>
        <v>0</v>
      </c>
      <c r="C29" s="22" t="n">
        <f aca="false">IF(C27&lt;='Tax slabs'!$B$13,0,MIN(C28,C27-'Tax slabs'!$B$13))</f>
        <v>0</v>
      </c>
      <c r="D29" s="22" t="n">
        <f aca="false">IF(D27&lt;='Tax slabs'!$B$13,0,MIN(D28,D27-'Tax slabs'!$B$13))</f>
        <v>132368.8</v>
      </c>
      <c r="E29" s="20" t="s">
        <v>77</v>
      </c>
    </row>
    <row r="30" customFormat="false" ht="15" hidden="false" customHeight="false" outlineLevel="0" collapsed="false">
      <c r="A30" s="23" t="s">
        <v>78</v>
      </c>
      <c r="B30" s="24" t="n">
        <f aca="false">ROUND(B29*(1+'Tax slabs'!$B$24),0)</f>
        <v>0</v>
      </c>
      <c r="C30" s="24" t="n">
        <f aca="false">ROUND(C29*(1+'Tax slabs'!$B$24),0)</f>
        <v>0</v>
      </c>
      <c r="D30" s="24" t="n">
        <f aca="false">ROUND(D29*(1+'Tax slabs'!$B$24),0)</f>
        <v>137664</v>
      </c>
      <c r="E30" s="20"/>
    </row>
    <row r="31" customFormat="false" ht="15" hidden="false" customHeight="false" outlineLevel="0" collapsed="false">
      <c r="A31" s="16" t="s">
        <v>79</v>
      </c>
      <c r="B31" s="22" t="n">
        <f aca="false">MAX(0,B26-'Tax slabs'!$B$21-B9*12-B10-MIN('Tax slabs'!$B$28,B11)-B12)</f>
        <v>1098292</v>
      </c>
      <c r="C31" s="22" t="n">
        <f aca="false">MAX(0,C26-'Tax slabs'!$B$21-C9*12-C10-MIN('Tax slabs'!$B$28,C11)-C12)</f>
        <v>1098292</v>
      </c>
      <c r="D31" s="22" t="n">
        <f aca="false">MAX(0,D26-'Tax slabs'!$B$21-D9*12-D10-MIN('Tax slabs'!$B$28,D11)-D12)</f>
        <v>1684444</v>
      </c>
      <c r="E31" s="20"/>
    </row>
    <row r="32" customFormat="false" ht="15" hidden="false" customHeight="false" outlineLevel="0" collapsed="false">
      <c r="A32" s="16" t="s">
        <v>80</v>
      </c>
      <c r="B32" s="22" t="n">
        <f aca="false">SUMPRODUCT((B31&gt;'Tax slabs'!$A$16:$A$19)*(B31-'Tax slabs'!$A$16:$A$19)*'Tax slabs'!$C$16:$C$19)</f>
        <v>141987.6</v>
      </c>
      <c r="C32" s="22" t="n">
        <f aca="false">SUMPRODUCT((C31&gt;'Tax slabs'!$A$16:$A$19)*(C31-'Tax slabs'!$A$16:$A$19)*'Tax slabs'!$C$16:$C$19)</f>
        <v>141987.6</v>
      </c>
      <c r="D32" s="22" t="n">
        <f aca="false">SUMPRODUCT((D31&gt;'Tax slabs'!$A$16:$A$19)*(D31-'Tax slabs'!$A$16:$A$19)*'Tax slabs'!$C$16:$C$19)</f>
        <v>317833.2</v>
      </c>
      <c r="E32" s="20"/>
    </row>
    <row r="33" customFormat="false" ht="15" hidden="false" customHeight="false" outlineLevel="0" collapsed="false">
      <c r="A33" s="16" t="s">
        <v>81</v>
      </c>
      <c r="B33" s="22" t="n">
        <f aca="false">IF(B31&lt;='Tax slabs'!$B$23,MAX(0,B32-'Tax slabs'!$B$22),B32)</f>
        <v>141987.6</v>
      </c>
      <c r="C33" s="22" t="n">
        <f aca="false">IF(C31&lt;='Tax slabs'!$B$23,MAX(0,C32-'Tax slabs'!$B$22),C32)</f>
        <v>141987.6</v>
      </c>
      <c r="D33" s="22" t="n">
        <f aca="false">IF(D31&lt;='Tax slabs'!$B$23,MAX(0,D32-'Tax slabs'!$B$22),D32)</f>
        <v>317833.2</v>
      </c>
      <c r="E33" s="20"/>
    </row>
    <row r="34" customFormat="false" ht="15" hidden="false" customHeight="false" outlineLevel="0" collapsed="false">
      <c r="A34" s="23" t="s">
        <v>82</v>
      </c>
      <c r="B34" s="24" t="n">
        <f aca="false">ROUND(B33*(1+'Tax slabs'!$B$24),0)</f>
        <v>147667</v>
      </c>
      <c r="C34" s="24" t="n">
        <f aca="false">ROUND(C33*(1+'Tax slabs'!$B$24),0)</f>
        <v>147667</v>
      </c>
      <c r="D34" s="24" t="n">
        <f aca="false">ROUND(D33*(1+'Tax slabs'!$B$24),0)</f>
        <v>330547</v>
      </c>
      <c r="E34" s="20"/>
    </row>
    <row r="36" customFormat="false" ht="15" hidden="false" customHeight="false" outlineLevel="0" collapsed="false">
      <c r="A36" s="4" t="s">
        <v>83</v>
      </c>
    </row>
    <row r="37" customFormat="false" ht="15" hidden="false" customHeight="false" outlineLevel="0" collapsed="false">
      <c r="A37" s="16" t="s">
        <v>84</v>
      </c>
      <c r="B37" s="22" t="n">
        <f aca="false">B18</f>
        <v>1800</v>
      </c>
      <c r="C37" s="22" t="n">
        <f aca="false">C18</f>
        <v>1800</v>
      </c>
      <c r="D37" s="22" t="n">
        <f aca="false">D18</f>
        <v>1800</v>
      </c>
      <c r="E37" s="20" t="s">
        <v>85</v>
      </c>
    </row>
    <row r="38" customFormat="false" ht="15" hidden="false" customHeight="false" outlineLevel="0" collapsed="false">
      <c r="A38" s="16" t="s">
        <v>50</v>
      </c>
      <c r="B38" s="22" t="n">
        <f aca="false">B9</f>
        <v>200</v>
      </c>
      <c r="C38" s="22" t="n">
        <f aca="false">C9</f>
        <v>200</v>
      </c>
      <c r="D38" s="22" t="n">
        <f aca="false">D9</f>
        <v>200</v>
      </c>
      <c r="E38" s="20"/>
    </row>
    <row r="39" customFormat="false" ht="15" hidden="false" customHeight="false" outlineLevel="0" collapsed="false">
      <c r="A39" s="16" t="s">
        <v>86</v>
      </c>
      <c r="B39" s="22" t="n">
        <f aca="false">ROUND(B30/12,0)</f>
        <v>0</v>
      </c>
      <c r="C39" s="22" t="n">
        <f aca="false">ROUND(C30/12,0)</f>
        <v>0</v>
      </c>
      <c r="D39" s="22" t="n">
        <f aca="false">ROUND(D30/12,0)</f>
        <v>11472</v>
      </c>
      <c r="E39" s="20"/>
    </row>
    <row r="40" customFormat="false" ht="15" hidden="false" customHeight="false" outlineLevel="0" collapsed="false">
      <c r="A40" s="23" t="s">
        <v>87</v>
      </c>
      <c r="B40" s="27" t="n">
        <f aca="false">B21-B37-B38-B39</f>
        <v>93891</v>
      </c>
      <c r="C40" s="27" t="n">
        <f aca="false">C21-C37-C38-C39</f>
        <v>93891</v>
      </c>
      <c r="D40" s="27" t="n">
        <f aca="false">D21-D37-D38-D39</f>
        <v>131265</v>
      </c>
      <c r="E40" s="20" t="s">
        <v>88</v>
      </c>
    </row>
    <row r="41" customFormat="false" ht="15" hidden="false" customHeight="false" outlineLevel="0" collapsed="false">
      <c r="A41" s="16" t="s">
        <v>89</v>
      </c>
      <c r="B41" s="22" t="n">
        <f aca="false">ROUND(B34/12,0)</f>
        <v>12306</v>
      </c>
      <c r="C41" s="22" t="n">
        <f aca="false">ROUND(C34/12,0)</f>
        <v>12306</v>
      </c>
      <c r="D41" s="22" t="n">
        <f aca="false">ROUND(D34/12,0)</f>
        <v>27546</v>
      </c>
      <c r="E41" s="20"/>
    </row>
    <row r="42" customFormat="false" ht="15" hidden="false" customHeight="false" outlineLevel="0" collapsed="false">
      <c r="A42" s="23" t="s">
        <v>90</v>
      </c>
      <c r="B42" s="24" t="n">
        <f aca="false">B21-B37-B38-B41</f>
        <v>81585</v>
      </c>
      <c r="C42" s="24" t="n">
        <f aca="false">C21-C37-C38-C41</f>
        <v>81585</v>
      </c>
      <c r="D42" s="24" t="n">
        <f aca="false">D21-D37-D38-D41</f>
        <v>115191</v>
      </c>
      <c r="E42" s="20"/>
    </row>
    <row r="43" customFormat="false" ht="15" hidden="false" customHeight="false" outlineLevel="0" collapsed="false">
      <c r="A43" s="16" t="s">
        <v>91</v>
      </c>
      <c r="B43" s="25" t="n">
        <f aca="false">B40/B15</f>
        <v>0.93891</v>
      </c>
      <c r="C43" s="25" t="n">
        <f aca="false">C40/C15</f>
        <v>0.93891</v>
      </c>
      <c r="D43" s="25" t="n">
        <f aca="false">D40/D15</f>
        <v>0.8751</v>
      </c>
      <c r="E43" s="20"/>
    </row>
    <row r="45" customFormat="false" ht="15" hidden="false" customHeight="false" outlineLevel="0" collapsed="false">
      <c r="A45" s="9" t="s">
        <v>92</v>
      </c>
    </row>
  </sheetData>
  <dataValidations count="1">
    <dataValidation allowBlank="false" errorStyle="stop" operator="between" showDropDown="false" showErrorMessage="false" showInputMessage="false" sqref="B8:D8" type="list">
      <formula1>"Capped,Actual basic"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2026-10-20T04:20:49Z</dcterms:created>
  <dc:creator>openpyxl</dc:creator>
  <dc:description/>
  <dc:language>en-US</dc:language>
  <cp:lastModifiedBy/>
  <dcterms:modified xsi:type="dcterms:W3CDTF">2026-10-20T04:20:49Z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